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GROSS TO NET SALARY" sheetId="1" state="visible" r:id="rId2"/>
  </sheets>
  <definedNames>
    <definedName function="false" hidden="false" localSheetId="0" name="_xlnm.Print_Area" vbProcedure="false">'GROSS TO NET SALARY'!$A$1:$Q$43</definedName>
    <definedName function="false" hidden="false" localSheetId="0" name="_xlnm.Print_Area" vbProcedure="false">'GROSS TO NET SALARY'!$A$1:$Q$43</definedName>
    <definedName function="false" hidden="false" localSheetId="0" name="_xlnm._FilterDatabase" vbProcedure="false">'GROSS TO NET SALARY'!$AG$1:$AG$3</definedName>
  </definedNames>
  <calcPr iterateCount="1000" refMode="A1" iterate="tru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<sst xmlns="http://schemas.openxmlformats.org/spreadsheetml/2006/main" count="42" uniqueCount="40">
  <si>
    <t xml:space="preserve">GROSS TO NET SALARY CALCULATOR</t>
  </si>
  <si>
    <t xml:space="preserve">Sütun1</t>
  </si>
  <si>
    <t xml:space="preserve">YES</t>
  </si>
  <si>
    <t xml:space="preserve">NO</t>
  </si>
  <si>
    <t xml:space="preserve">Yearly Gross Salary</t>
  </si>
  <si>
    <t xml:space="preserve">Socal Security Employee allocation</t>
  </si>
  <si>
    <t xml:space="preserve">Unemployment Ins. Employee Allocation</t>
  </si>
  <si>
    <t xml:space="preserve">;</t>
  </si>
  <si>
    <t xml:space="preserve">Stampt Tax</t>
  </si>
  <si>
    <t xml:space="preserve">Social Security Employer's Allocation</t>
  </si>
  <si>
    <t xml:space="preserve">Unemp. Ins. Employer's Allocation</t>
  </si>
  <si>
    <t xml:space="preserve">Social Sec. Ceiling (First 6 months)</t>
  </si>
  <si>
    <t xml:space="preserve">Social Sec. Ceiling (Second 6 months)</t>
  </si>
  <si>
    <t xml:space="preserve">2015 Income Tax</t>
  </si>
  <si>
    <t xml:space="preserve">Minimum Living Allowance</t>
  </si>
  <si>
    <t xml:space="preserve">I seguenti calcoli sono a puro titolo informativo. Consulta il tuo commercialista per una consulenza più esatta</t>
  </si>
  <si>
    <t xml:space="preserve">Sei Sposato? YES/NO</t>
  </si>
  <si>
    <t xml:space="preserve">Il tuo coniuge è impegato? YES/NO</t>
  </si>
  <si>
    <t xml:space="preserve">Number of Children</t>
  </si>
  <si>
    <t xml:space="preserve">MLA Rate</t>
  </si>
  <si>
    <t xml:space="preserve">MESI</t>
  </si>
  <si>
    <t xml:space="preserve">SALARIO LORDO</t>
  </si>
  <si>
    <t xml:space="preserve">ASSISTENZA SOCIALE</t>
  </si>
  <si>
    <t xml:space="preserve">ASSICURAZIONE DISOCCUPAZIONE</t>
  </si>
  <si>
    <t xml:space="preserve">GV Matrahı1</t>
  </si>
  <si>
    <t xml:space="preserve">CUMULATIVE INCOME TAX </t>
  </si>
  <si>
    <t xml:space="preserve">gv1</t>
  </si>
  <si>
    <t xml:space="preserve">gv2</t>
  </si>
  <si>
    <t xml:space="preserve">gv3</t>
  </si>
  <si>
    <t xml:space="preserve">TASSE SUL REDDITO</t>
  </si>
  <si>
    <t xml:space="preserve">MLA</t>
  </si>
  <si>
    <t xml:space="preserve">BOLLO</t>
  </si>
  <si>
    <t xml:space="preserve">STIPENDIO NETTO</t>
  </si>
  <si>
    <t xml:space="preserve">ASSIST. SOCIALE IMPRESA</t>
  </si>
  <si>
    <t xml:space="preserve">ASSICURAZIONE DISOCCUP. IMPRESA</t>
  </si>
  <si>
    <t xml:space="preserve">COSTO TOTALE IMPRESA</t>
  </si>
  <si>
    <t xml:space="preserve">TOTAL</t>
  </si>
  <si>
    <t xml:space="preserve">SGK İşveren Payı</t>
  </si>
  <si>
    <t xml:space="preserve">SGK İşsizlik Payı</t>
  </si>
  <si>
    <t xml:space="preserve">Toplam Maliyet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</si>
</sst>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0%"/>
    <numFmt numFmtId="167" formatCode="0.00"/>
    <numFmt numFmtId="168" formatCode="0.000%"/>
    <numFmt numFmtId="169" formatCode="0.0%"/>
    <numFmt numFmtId="170" formatCode="_-* #,##0.00\ _T_L_-;\-* #,##0.00\ _T_L_-;_-* \-??\ _T_L_-;_-@_-"/>
    <numFmt numFmtId="171" formatCode="#,##0.00_ ;\-#,##0.00\ "/>
    <numFmt numFmtId="172" formatCode="#,##0.00&quot; TL&quot;"/>
  </numFmts>
  <fonts count="10">
    <font>
      <sz val="10"/>
      <name val="Arial Tur"/>
      <family val="2"/>
      <charset val="16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0080"/>
      <name val="Arial Tur"/>
      <family val="2"/>
      <charset val="162"/>
    </font>
    <font>
      <b val="true"/>
      <sz val="10"/>
      <name val="Arial Tur"/>
      <family val="2"/>
      <charset val="162"/>
    </font>
    <font>
      <sz val="10"/>
      <color rgb="FFFF0000"/>
      <name val="Arial Tur"/>
      <family val="2"/>
      <charset val="162"/>
    </font>
    <font>
      <b val="true"/>
      <u val="single"/>
      <sz val="10"/>
      <color rgb="FFFF6600"/>
      <name val="Arial Tur"/>
      <family val="2"/>
      <charset val="162"/>
    </font>
    <font>
      <b val="true"/>
      <sz val="10"/>
      <color rgb="FFFF6600"/>
      <name val="Arial Tur"/>
      <family val="2"/>
      <charset val="162"/>
    </font>
    <font>
      <b val="true"/>
      <sz val="10"/>
      <color rgb="FFFFFFFF"/>
      <name val="Arial Tur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rgb="FF2E75B6"/>
        <bgColor rgb="FF0066CC"/>
      </patternFill>
    </fill>
    <fill>
      <patternFill patternType="solid">
        <fgColor rgb="FFC0C0C0"/>
        <bgColor rgb="FFCCCCFF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2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2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2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0" fillId="2" borderId="0" xfId="19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2" fontId="0" fillId="2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9" fillId="3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9" fillId="4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5" fillId="5" borderId="3" xfId="15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Liste1" displayName="Liste1" ref="AG1:AG3" headerRowCount="1" totalsRowCount="0" totalsRowShown="0">
  <autoFilter ref="AG1:AG3"/>
  <tableColumns count="1">
    <tableColumn id="1" name="Sütun1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46"/>
  <sheetViews>
    <sheetView windowProtection="false" showFormulas="false" showGridLines="true" showRowColHeaders="true" showZeros="true" rightToLeft="false" tabSelected="true" showOutlineSymbols="true" defaultGridColor="true" view="normal" topLeftCell="A21" colorId="64" zoomScale="100" zoomScaleNormal="100" zoomScalePageLayoutView="100" workbookViewId="0">
      <selection pane="topLeft" activeCell="C29" activeCellId="0" sqref="C29"/>
    </sheetView>
  </sheetViews>
  <sheetFormatPr defaultRowHeight="12.75"/>
  <cols>
    <col collapsed="false" hidden="false" max="1" min="1" style="1" width="2.02551020408163"/>
    <col collapsed="false" hidden="false" max="2" min="2" style="1" width="16.6020408163265"/>
    <col collapsed="false" hidden="false" max="3" min="3" style="1" width="17.1428571428571"/>
    <col collapsed="false" hidden="false" max="4" min="4" style="1" width="17.4132653061224"/>
    <col collapsed="false" hidden="false" max="5" min="5" style="2" width="13.2295918367347"/>
    <col collapsed="false" hidden="true" max="10" min="6" style="1" width="0"/>
    <col collapsed="false" hidden="false" max="12" min="11" style="1" width="11.4744897959184"/>
    <col collapsed="false" hidden="false" max="13" min="13" style="1" width="8.77551020408163"/>
    <col collapsed="false" hidden="false" max="14" min="14" style="1" width="14.7142857142857"/>
    <col collapsed="false" hidden="false" max="15" min="15" style="1" width="13.3622448979592"/>
    <col collapsed="false" hidden="false" max="16" min="16" style="1" width="17.0102040816327"/>
    <col collapsed="false" hidden="false" max="17" min="17" style="1" width="14.8469387755102"/>
    <col collapsed="false" hidden="false" max="18" min="18" style="1" width="13.6326530612245"/>
    <col collapsed="false" hidden="false" max="32" min="19" style="1" width="9.04591836734694"/>
    <col collapsed="false" hidden="true" max="33" min="33" style="1" width="0"/>
    <col collapsed="false" hidden="false" max="1025" min="34" style="1" width="9.04591836734694"/>
  </cols>
  <sheetData>
    <row r="1" customFormat="false" ht="23.25" hidden="true" customHeight="false" outlineLevel="0" collapsed="false">
      <c r="A1" s="0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4" t="s">
        <v>1</v>
      </c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75" hidden="false" customHeight="false" outlineLevel="0" collapsed="false">
      <c r="A2" s="0"/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1" t="s">
        <v>2</v>
      </c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2.75" hidden="true" customHeight="false" outlineLevel="0" collapsed="false">
      <c r="A3" s="0"/>
      <c r="B3" s="5"/>
      <c r="C3" s="5"/>
      <c r="D3" s="5"/>
      <c r="E3" s="6"/>
      <c r="F3" s="5"/>
      <c r="G3" s="5"/>
      <c r="H3" s="5"/>
      <c r="I3" s="5"/>
      <c r="J3" s="5"/>
      <c r="K3" s="7"/>
      <c r="L3" s="7"/>
      <c r="M3" s="5"/>
      <c r="N3" s="5"/>
      <c r="O3" s="5"/>
      <c r="P3" s="5"/>
      <c r="Q3" s="5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1" t="s">
        <v>3</v>
      </c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2.75" hidden="true" customHeight="false" outlineLevel="0" collapsed="false">
      <c r="A4" s="0"/>
      <c r="B4" s="8" t="s">
        <v>4</v>
      </c>
      <c r="C4" s="8"/>
      <c r="D4" s="9" t="n">
        <v>0</v>
      </c>
      <c r="E4" s="6"/>
      <c r="F4" s="5"/>
      <c r="G4" s="5"/>
      <c r="H4" s="5"/>
      <c r="I4" s="5"/>
      <c r="J4" s="5"/>
      <c r="K4" s="7"/>
      <c r="L4" s="7"/>
      <c r="M4" s="5"/>
      <c r="N4" s="5"/>
      <c r="O4" s="5"/>
      <c r="P4" s="5"/>
      <c r="Q4" s="5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2.75" hidden="true" customHeight="false" outlineLevel="0" collapsed="false">
      <c r="A5" s="0"/>
      <c r="B5" s="5"/>
      <c r="C5" s="5"/>
      <c r="D5" s="5"/>
      <c r="E5" s="6"/>
      <c r="F5" s="5"/>
      <c r="G5" s="5"/>
      <c r="H5" s="5"/>
      <c r="I5" s="5"/>
      <c r="J5" s="5"/>
      <c r="K5" s="7"/>
      <c r="L5" s="7"/>
      <c r="M5" s="5"/>
      <c r="N5" s="5"/>
      <c r="O5" s="5"/>
      <c r="P5" s="5"/>
      <c r="Q5" s="5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.75" hidden="true" customHeight="false" outlineLevel="0" collapsed="false">
      <c r="A6" s="0"/>
      <c r="B6" s="8" t="s">
        <v>5</v>
      </c>
      <c r="C6" s="8"/>
      <c r="D6" s="10" t="n">
        <v>0.14</v>
      </c>
      <c r="E6" s="6"/>
      <c r="F6" s="5"/>
      <c r="G6" s="5"/>
      <c r="H6" s="5"/>
      <c r="I6" s="5"/>
      <c r="J6" s="5"/>
      <c r="K6" s="7"/>
      <c r="L6" s="7"/>
      <c r="M6" s="5"/>
      <c r="N6" s="5"/>
      <c r="O6" s="5"/>
      <c r="P6" s="5"/>
      <c r="Q6" s="5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2.75" hidden="true" customHeight="false" outlineLevel="0" collapsed="false">
      <c r="A7" s="0"/>
      <c r="B7" s="8" t="s">
        <v>6</v>
      </c>
      <c r="C7" s="8"/>
      <c r="D7" s="10" t="n">
        <v>0.01</v>
      </c>
      <c r="E7" s="6"/>
      <c r="F7" s="5"/>
      <c r="G7" s="5"/>
      <c r="H7" s="5"/>
      <c r="I7" s="11"/>
      <c r="J7" s="11"/>
      <c r="K7" s="11"/>
      <c r="L7" s="11" t="s">
        <v>7</v>
      </c>
      <c r="M7" s="5"/>
      <c r="N7" s="5"/>
      <c r="O7" s="7"/>
      <c r="P7" s="5"/>
      <c r="Q7" s="5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2.75" hidden="true" customHeight="false" outlineLevel="0" collapsed="false">
      <c r="A8" s="0"/>
      <c r="B8" s="8" t="s">
        <v>8</v>
      </c>
      <c r="C8" s="8"/>
      <c r="D8" s="12" t="n">
        <v>0.00759</v>
      </c>
      <c r="E8" s="6"/>
      <c r="F8" s="5"/>
      <c r="G8" s="5"/>
      <c r="H8" s="5"/>
      <c r="I8" s="11"/>
      <c r="J8" s="11"/>
      <c r="K8" s="7"/>
      <c r="L8" s="7"/>
      <c r="M8" s="5"/>
      <c r="N8" s="5"/>
      <c r="O8" s="7"/>
      <c r="P8" s="5"/>
      <c r="Q8" s="5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2.75" hidden="true" customHeight="false" outlineLevel="0" collapsed="false">
      <c r="A9" s="0"/>
      <c r="B9" s="8" t="s">
        <v>9</v>
      </c>
      <c r="C9" s="8"/>
      <c r="D9" s="13" t="n">
        <v>0.205</v>
      </c>
      <c r="E9" s="6"/>
      <c r="F9" s="5"/>
      <c r="G9" s="5"/>
      <c r="H9" s="5"/>
      <c r="I9" s="11"/>
      <c r="J9" s="11"/>
      <c r="K9" s="7"/>
      <c r="L9" s="7"/>
      <c r="M9" s="5"/>
      <c r="N9" s="5"/>
      <c r="O9" s="7"/>
      <c r="P9" s="5"/>
      <c r="Q9" s="5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.75" hidden="true" customHeight="false" outlineLevel="0" collapsed="false">
      <c r="A10" s="0"/>
      <c r="B10" s="8" t="s">
        <v>10</v>
      </c>
      <c r="C10" s="8"/>
      <c r="D10" s="10" t="n">
        <v>0.02</v>
      </c>
      <c r="E10" s="6"/>
      <c r="F10" s="5"/>
      <c r="G10" s="5"/>
      <c r="H10" s="5"/>
      <c r="I10" s="11"/>
      <c r="J10" s="11"/>
      <c r="K10" s="7"/>
      <c r="L10" s="7"/>
      <c r="M10" s="5"/>
      <c r="N10" s="5"/>
      <c r="O10" s="7"/>
      <c r="P10" s="5"/>
      <c r="Q10" s="5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2.75" hidden="true" customHeight="false" outlineLevel="0" collapsed="false">
      <c r="A11" s="0"/>
      <c r="B11" s="8" t="s">
        <v>11</v>
      </c>
      <c r="C11" s="8"/>
      <c r="D11" s="14" t="n">
        <v>7809.9</v>
      </c>
      <c r="E11" s="6"/>
      <c r="F11" s="5"/>
      <c r="G11" s="5"/>
      <c r="H11" s="5"/>
      <c r="I11" s="11"/>
      <c r="J11" s="11"/>
      <c r="K11" s="7"/>
      <c r="L11" s="7"/>
      <c r="M11" s="5"/>
      <c r="N11" s="5"/>
      <c r="O11" s="7"/>
      <c r="P11" s="5"/>
      <c r="Q11" s="5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2.75" hidden="true" customHeight="false" outlineLevel="0" collapsed="false">
      <c r="A12" s="0"/>
      <c r="B12" s="8" t="s">
        <v>12</v>
      </c>
      <c r="C12" s="8"/>
      <c r="D12" s="14" t="n">
        <v>8277.9</v>
      </c>
      <c r="E12" s="6"/>
      <c r="F12" s="5"/>
      <c r="G12" s="5"/>
      <c r="H12" s="5"/>
      <c r="I12" s="11"/>
      <c r="J12" s="11"/>
      <c r="K12" s="7"/>
      <c r="L12" s="7"/>
      <c r="M12" s="5"/>
      <c r="N12" s="5"/>
      <c r="O12" s="7"/>
      <c r="P12" s="5"/>
      <c r="Q12" s="5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2.75" hidden="true" customHeight="false" outlineLevel="0" collapsed="false">
      <c r="A13" s="0"/>
      <c r="B13" s="5"/>
      <c r="C13" s="5"/>
      <c r="D13" s="5"/>
      <c r="E13" s="6"/>
      <c r="F13" s="5"/>
      <c r="G13" s="5"/>
      <c r="H13" s="5"/>
      <c r="I13" s="11"/>
      <c r="J13" s="11"/>
      <c r="K13" s="7"/>
      <c r="L13" s="7"/>
      <c r="M13" s="5"/>
      <c r="N13" s="5"/>
      <c r="O13" s="7"/>
      <c r="P13" s="5"/>
      <c r="Q13" s="5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2.75" hidden="true" customHeight="false" outlineLevel="0" collapsed="false">
      <c r="A14" s="0"/>
      <c r="B14" s="8" t="s">
        <v>13</v>
      </c>
      <c r="C14" s="8"/>
      <c r="D14" s="8"/>
      <c r="E14" s="6"/>
      <c r="F14" s="5"/>
      <c r="G14" s="5"/>
      <c r="H14" s="5"/>
      <c r="I14" s="11"/>
      <c r="J14" s="11"/>
      <c r="K14" s="7"/>
      <c r="L14" s="7"/>
      <c r="M14" s="5"/>
      <c r="N14" s="5"/>
      <c r="O14" s="7"/>
      <c r="P14" s="5"/>
      <c r="Q14" s="5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2.75" hidden="true" customHeight="false" outlineLevel="0" collapsed="false">
      <c r="A15" s="0"/>
      <c r="B15" s="10" t="n">
        <v>0.15</v>
      </c>
      <c r="C15" s="15" t="n">
        <v>0</v>
      </c>
      <c r="D15" s="16" t="n">
        <v>12000</v>
      </c>
      <c r="E15" s="6"/>
      <c r="F15" s="5"/>
      <c r="G15" s="5"/>
      <c r="H15" s="5"/>
      <c r="I15" s="11"/>
      <c r="J15" s="11"/>
      <c r="K15" s="11"/>
      <c r="L15" s="11"/>
      <c r="M15" s="5"/>
      <c r="N15" s="5"/>
      <c r="O15" s="7"/>
      <c r="P15" s="5"/>
      <c r="Q15" s="5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2.75" hidden="true" customHeight="false" outlineLevel="0" collapsed="false">
      <c r="A16" s="0"/>
      <c r="B16" s="10" t="n">
        <v>0.2</v>
      </c>
      <c r="C16" s="15" t="n">
        <f aca="false">D15</f>
        <v>12000</v>
      </c>
      <c r="D16" s="16" t="n">
        <v>29000</v>
      </c>
      <c r="E16" s="6"/>
      <c r="F16" s="5"/>
      <c r="G16" s="5"/>
      <c r="H16" s="5"/>
      <c r="I16" s="11"/>
      <c r="J16" s="11"/>
      <c r="K16" s="11"/>
      <c r="L16" s="11"/>
      <c r="M16" s="5"/>
      <c r="N16" s="5"/>
      <c r="O16" s="7"/>
      <c r="P16" s="5"/>
      <c r="Q16" s="5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2.75" hidden="true" customHeight="false" outlineLevel="0" collapsed="false">
      <c r="A17" s="0"/>
      <c r="B17" s="10" t="n">
        <v>0.27</v>
      </c>
      <c r="C17" s="15" t="n">
        <f aca="false">D16</f>
        <v>29000</v>
      </c>
      <c r="D17" s="16" t="n">
        <v>106000</v>
      </c>
      <c r="E17" s="6"/>
      <c r="F17" s="17"/>
      <c r="G17" s="5"/>
      <c r="H17" s="5"/>
      <c r="I17" s="5"/>
      <c r="J17" s="11"/>
      <c r="K17" s="7"/>
      <c r="L17" s="7"/>
      <c r="M17" s="5"/>
      <c r="N17" s="5"/>
      <c r="O17" s="7"/>
      <c r="P17" s="5"/>
      <c r="Q17" s="5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2.75" hidden="true" customHeight="false" outlineLevel="0" collapsed="false">
      <c r="A18" s="0"/>
      <c r="B18" s="10" t="n">
        <v>0.35</v>
      </c>
      <c r="C18" s="15" t="n">
        <f aca="false">D17</f>
        <v>106000</v>
      </c>
      <c r="D18" s="16" t="n">
        <v>999999999</v>
      </c>
      <c r="E18" s="6"/>
      <c r="F18" s="17"/>
      <c r="G18" s="5"/>
      <c r="H18" s="5"/>
      <c r="I18" s="5"/>
      <c r="J18" s="11"/>
      <c r="K18" s="7"/>
      <c r="L18" s="7"/>
      <c r="M18" s="5"/>
      <c r="N18" s="5"/>
      <c r="O18" s="7"/>
      <c r="P18" s="5"/>
      <c r="Q18" s="5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2.75" hidden="true" customHeight="false" outlineLevel="0" collapsed="false">
      <c r="A19" s="0"/>
      <c r="B19" s="5"/>
      <c r="C19" s="5"/>
      <c r="D19" s="5"/>
      <c r="E19" s="6"/>
      <c r="F19" s="17"/>
      <c r="G19" s="5"/>
      <c r="H19" s="5"/>
      <c r="I19" s="5"/>
      <c r="J19" s="11"/>
      <c r="K19" s="7"/>
      <c r="L19" s="7"/>
      <c r="M19" s="5"/>
      <c r="N19" s="5"/>
      <c r="O19" s="7"/>
      <c r="P19" s="5"/>
      <c r="Q19" s="5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2.8" hidden="true" customHeight="true" outlineLevel="0" collapsed="false">
      <c r="A20" s="0"/>
      <c r="B20" s="18" t="s">
        <v>14</v>
      </c>
      <c r="C20" s="18"/>
      <c r="D20" s="18"/>
      <c r="E20" s="6"/>
      <c r="F20" s="17"/>
      <c r="G20" s="5"/>
      <c r="H20" s="5"/>
      <c r="I20" s="5"/>
      <c r="J20" s="11"/>
      <c r="K20" s="19" t="s">
        <v>15</v>
      </c>
      <c r="L20" s="19"/>
      <c r="M20" s="19"/>
      <c r="N20" s="19"/>
      <c r="O20" s="7"/>
      <c r="P20" s="5"/>
      <c r="Q20" s="5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2.75" hidden="false" customHeight="false" outlineLevel="0" collapsed="false">
      <c r="A21" s="0"/>
      <c r="B21" s="20" t="s">
        <v>16</v>
      </c>
      <c r="C21" s="20"/>
      <c r="D21" s="21" t="s">
        <v>2</v>
      </c>
      <c r="E21" s="6"/>
      <c r="F21" s="5"/>
      <c r="G21" s="5"/>
      <c r="H21" s="5"/>
      <c r="I21" s="5"/>
      <c r="J21" s="5"/>
      <c r="K21" s="19"/>
      <c r="L21" s="19"/>
      <c r="M21" s="19"/>
      <c r="N21" s="19"/>
      <c r="O21" s="5"/>
      <c r="P21" s="5"/>
      <c r="Q21" s="5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2.75" hidden="false" customHeight="false" outlineLevel="0" collapsed="false">
      <c r="A22" s="0"/>
      <c r="B22" s="20" t="s">
        <v>17</v>
      </c>
      <c r="C22" s="20"/>
      <c r="D22" s="21" t="s">
        <v>3</v>
      </c>
      <c r="E22" s="6"/>
      <c r="F22" s="5"/>
      <c r="G22" s="5"/>
      <c r="H22" s="5"/>
      <c r="I22" s="5"/>
      <c r="J22" s="5"/>
      <c r="K22" s="19"/>
      <c r="L22" s="19"/>
      <c r="M22" s="19"/>
      <c r="N22" s="19"/>
      <c r="O22" s="5"/>
      <c r="P22" s="5"/>
      <c r="Q22" s="5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2.8" hidden="false" customHeight="false" outlineLevel="0" collapsed="false">
      <c r="A23" s="0"/>
      <c r="B23" s="20" t="s">
        <v>18</v>
      </c>
      <c r="C23" s="20"/>
      <c r="D23" s="22" t="n">
        <v>0</v>
      </c>
      <c r="E23" s="6"/>
      <c r="F23" s="5"/>
      <c r="G23" s="5"/>
      <c r="H23" s="5"/>
      <c r="I23" s="5"/>
      <c r="J23" s="5"/>
      <c r="K23" s="19"/>
      <c r="L23" s="19"/>
      <c r="M23" s="19"/>
      <c r="N23" s="19"/>
      <c r="O23" s="5"/>
      <c r="P23" s="5"/>
      <c r="Q23" s="5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2.75" hidden="true" customHeight="true" outlineLevel="0" collapsed="false">
      <c r="A24" s="0"/>
      <c r="B24" s="23" t="s">
        <v>19</v>
      </c>
      <c r="C24" s="5"/>
      <c r="D24" s="5" t="n">
        <f aca="false">IF(D21="NO",0.5,IF((IF(D22="YES",0.5,0.6)+IF(D23&gt;2,(D23-2)*0.05+0.15,D23*0.075))&gt;0.85,0.85,(IF(D22="YES",0.5,0.6)+IF(D23&gt;2,(D23-2)*0.05+0.15,D23*0.075))))</f>
        <v>0.6</v>
      </c>
      <c r="E24" s="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2.75" hidden="false" customHeight="false" outlineLevel="0" collapsed="false">
      <c r="A25" s="0"/>
      <c r="B25" s="5"/>
      <c r="C25" s="23"/>
      <c r="D25" s="5"/>
      <c r="E25" s="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2.75" hidden="false" customHeight="false" outlineLevel="0" collapsed="false">
      <c r="A26" s="0"/>
      <c r="B26" s="5"/>
      <c r="C26" s="5"/>
      <c r="D26" s="5"/>
      <c r="E26" s="6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s="24" customFormat="true" ht="49.45" hidden="false" customHeight="false" outlineLevel="0" collapsed="false">
      <c r="B27" s="25" t="s">
        <v>20</v>
      </c>
      <c r="C27" s="26" t="s">
        <v>21</v>
      </c>
      <c r="D27" s="26" t="s">
        <v>22</v>
      </c>
      <c r="E27" s="26" t="s">
        <v>23</v>
      </c>
      <c r="F27" s="26" t="s">
        <v>24</v>
      </c>
      <c r="G27" s="25" t="s">
        <v>25</v>
      </c>
      <c r="H27" s="25" t="s">
        <v>26</v>
      </c>
      <c r="I27" s="26" t="s">
        <v>27</v>
      </c>
      <c r="J27" s="26" t="s">
        <v>28</v>
      </c>
      <c r="K27" s="26" t="s">
        <v>29</v>
      </c>
      <c r="L27" s="26" t="s">
        <v>30</v>
      </c>
      <c r="M27" s="25" t="s">
        <v>31</v>
      </c>
      <c r="N27" s="25" t="s">
        <v>32</v>
      </c>
      <c r="O27" s="27" t="s">
        <v>33</v>
      </c>
      <c r="P27" s="27" t="s">
        <v>34</v>
      </c>
      <c r="Q27" s="27" t="s">
        <v>35</v>
      </c>
    </row>
    <row r="28" customFormat="false" ht="12.75" hidden="true" customHeight="false" outlineLevel="0" collapsed="false">
      <c r="B28" s="5"/>
      <c r="C28" s="9"/>
      <c r="D28" s="9"/>
      <c r="E28" s="9"/>
      <c r="F28" s="9"/>
      <c r="G28" s="6"/>
      <c r="H28" s="6"/>
      <c r="I28" s="9"/>
      <c r="J28" s="9"/>
      <c r="K28" s="9"/>
      <c r="L28" s="9"/>
      <c r="M28" s="6"/>
      <c r="N28" s="6"/>
      <c r="O28" s="5"/>
      <c r="P28" s="5"/>
      <c r="Q28" s="5"/>
    </row>
    <row r="29" customFormat="false" ht="12.75" hidden="false" customHeight="false" outlineLevel="0" collapsed="false">
      <c r="B29" s="6" t="n">
        <v>1</v>
      </c>
      <c r="C29" s="28" t="n">
        <v>3000</v>
      </c>
      <c r="D29" s="28" t="n">
        <f aca="false">ROUND(IF(C29&gt;$D$11,$D$11*$D$6,C29*$D$6),2)</f>
        <v>420</v>
      </c>
      <c r="E29" s="28" t="n">
        <f aca="false">ROUND(IF(C29&gt;$D$11,$D$11*$D$7,C29*$D$7),2)</f>
        <v>30</v>
      </c>
      <c r="F29" s="28" t="n">
        <f aca="false">C29-D29-E29</f>
        <v>2550</v>
      </c>
      <c r="G29" s="28" t="n">
        <f aca="false">SUM($F$29:F29)</f>
        <v>2550</v>
      </c>
      <c r="H29" s="29" t="n">
        <f aca="false">IF(G29&lt;=$D$15,$B$15,IF(G29&gt;$D$17,$B$18,IF(G29&lt;$D$16,$B$16,$B$17)))</f>
        <v>0.15</v>
      </c>
      <c r="I29" s="28" t="n">
        <v>1</v>
      </c>
      <c r="J29" s="29" t="n">
        <f aca="false">IF(I29=0,H29,(VLOOKUP($H29,$B$15:$D$18,2,0)-G28)/F29*H28+(G29-VLOOKUP($H29,$B$15:$D$18,2,0))/F29*H29)</f>
        <v>0.15</v>
      </c>
      <c r="K29" s="28" t="n">
        <f aca="false">IF(ISERROR(ROUND(J29*F29,2)),0,ROUND(J29*F29,2))</f>
        <v>382.5</v>
      </c>
      <c r="L29" s="29" t="n">
        <f aca="false">IF(ROUND(((1201.5*$D$24)*0.15),2)&lt;(F29*0.15),ROUND(((1201.5*$D$24)*0.15),2),F29*0.15)</f>
        <v>108.14</v>
      </c>
      <c r="M29" s="28" t="n">
        <f aca="false">ROUND(C29*$D$8,2)</f>
        <v>22.77</v>
      </c>
      <c r="N29" s="29" t="n">
        <f aca="false">ROUND((C29-D29-E29-K29+L29-M29),2)</f>
        <v>2252.87</v>
      </c>
      <c r="O29" s="17" t="n">
        <f aca="false">ROUND(IF(C29&gt;$D$11,$D$11*$D$9,C29*$D$9),2)</f>
        <v>615</v>
      </c>
      <c r="P29" s="17" t="n">
        <f aca="false">ROUND(IF(C29&gt;$D$11,$D$11*$D$10,C29*$D$10),2)</f>
        <v>60</v>
      </c>
      <c r="Q29" s="14" t="n">
        <f aca="false">ROUND((C29+O29+P29),2)</f>
        <v>3675</v>
      </c>
    </row>
    <row r="30" customFormat="false" ht="12.75" hidden="false" customHeight="false" outlineLevel="0" collapsed="false">
      <c r="B30" s="6" t="n">
        <v>2</v>
      </c>
      <c r="C30" s="28" t="n">
        <v>3000</v>
      </c>
      <c r="D30" s="28" t="n">
        <f aca="false">ROUND(IF(C30&gt;$D$11,$D$11*$D$6,C30*$D$6),2)</f>
        <v>420</v>
      </c>
      <c r="E30" s="28" t="n">
        <f aca="false">ROUND(IF(C30&gt;$D$11,$D$11*$D$7,C30*$D$7),2)</f>
        <v>30</v>
      </c>
      <c r="F30" s="28" t="n">
        <f aca="false">C30-D30-E30</f>
        <v>2550</v>
      </c>
      <c r="G30" s="28" t="n">
        <f aca="false">SUM($F$29:F30)</f>
        <v>5100</v>
      </c>
      <c r="H30" s="29" t="n">
        <f aca="false">IF(G30&lt;=$D$15,$B$15,IF(G30&gt;$D$17,$B$18,IF(G30&lt;$D$16,$B$16,$B$17)))</f>
        <v>0.15</v>
      </c>
      <c r="I30" s="28" t="n">
        <f aca="false">IF(H30-H29=0,0,1)</f>
        <v>0</v>
      </c>
      <c r="J30" s="29" t="n">
        <f aca="false">IF(I30=0,H30,(VLOOKUP($H30,$B$15:$D$18,2,0)-G29)/F30*H29+(G30-VLOOKUP($H30,$B$15:$D$18,2,0))/F30*H30)</f>
        <v>0.15</v>
      </c>
      <c r="K30" s="28" t="n">
        <f aca="false">ROUND(J30*F30,2)</f>
        <v>382.5</v>
      </c>
      <c r="L30" s="29" t="n">
        <f aca="false">IF(ROUND(((1071*$D$24)*0.15),2)&lt;(F30*0.15),ROUND(((1201.5*$D$24)*0.15),2),F30*0.15)</f>
        <v>108.14</v>
      </c>
      <c r="M30" s="28" t="n">
        <f aca="false">ROUND(C30*$D$8,2)</f>
        <v>22.77</v>
      </c>
      <c r="N30" s="29" t="n">
        <f aca="false">ROUND((C30-D30-E30-K30+L30-M30),2)</f>
        <v>2252.87</v>
      </c>
      <c r="O30" s="17" t="n">
        <f aca="false">ROUND(IF(C30&gt;$D$11,$D$11*$D$9,C30*$D$9),2)</f>
        <v>615</v>
      </c>
      <c r="P30" s="17" t="n">
        <f aca="false">ROUND(IF(C30&gt;$D$11,$D$11*$D$10,C30*$D$10),2)</f>
        <v>60</v>
      </c>
      <c r="Q30" s="14" t="n">
        <f aca="false">ROUND((C30+O30+P30),2)</f>
        <v>3675</v>
      </c>
    </row>
    <row r="31" customFormat="false" ht="12.8" hidden="false" customHeight="false" outlineLevel="0" collapsed="false">
      <c r="B31" s="6" t="n">
        <v>3</v>
      </c>
      <c r="C31" s="28" t="n">
        <v>3000</v>
      </c>
      <c r="D31" s="28" t="n">
        <f aca="false">ROUND(IF(C31&gt;$D$11,$D$11*$D$6,C31*$D$6),2)</f>
        <v>420</v>
      </c>
      <c r="E31" s="28" t="n">
        <f aca="false">ROUND(IF(C31&gt;$D$11,$D$11*$D$7,C31*$D$7),2)</f>
        <v>30</v>
      </c>
      <c r="F31" s="28" t="n">
        <f aca="false">C31-D31-E31</f>
        <v>2550</v>
      </c>
      <c r="G31" s="28" t="n">
        <f aca="false">SUM($F$29:F31)</f>
        <v>7650</v>
      </c>
      <c r="H31" s="29" t="n">
        <f aca="false">IF(G31&lt;=$D$15,$B$15,IF(G31&gt;$D$17,$B$18,IF(G31&lt;$D$16,$B$16,$B$17)))</f>
        <v>0.15</v>
      </c>
      <c r="I31" s="28" t="n">
        <f aca="false">IF(H31-H30=0,0,1)</f>
        <v>0</v>
      </c>
      <c r="J31" s="29" t="n">
        <f aca="false">IF(I31=0,H31,(VLOOKUP($H31,$B$15:$D$18,2,0)-G30)/F31*H30+(G31-VLOOKUP($H31,$B$15:$D$18,2,0))/F31*H31)</f>
        <v>0.15</v>
      </c>
      <c r="K31" s="28" t="n">
        <f aca="false">ROUND(J31*F31,2)</f>
        <v>382.5</v>
      </c>
      <c r="L31" s="29" t="n">
        <f aca="false">IF(ROUND(((1071*$D$24)*0.15),2)&lt;(F31*0.15),ROUND(((1201.5*$D$24)*0.15),2),F31*0.15)</f>
        <v>108.14</v>
      </c>
      <c r="M31" s="28" t="n">
        <f aca="false">ROUND(C31*$D$8,2)</f>
        <v>22.77</v>
      </c>
      <c r="N31" s="29" t="n">
        <f aca="false">ROUND((C31-D31-E31-K31+L31-M31),2)</f>
        <v>2252.87</v>
      </c>
      <c r="O31" s="17" t="n">
        <f aca="false">ROUND(IF(C31&gt;$D$11,$D$11*$D$9,C31*$D$9),2)</f>
        <v>615</v>
      </c>
      <c r="P31" s="17" t="n">
        <f aca="false">ROUND(IF(C31&gt;$D$11,$D$11*$D$10,C31*$D$10),2)</f>
        <v>60</v>
      </c>
      <c r="Q31" s="14" t="n">
        <f aca="false">ROUND((C31+O31+P31),2)</f>
        <v>3675</v>
      </c>
    </row>
    <row r="32" customFormat="false" ht="12.8" hidden="false" customHeight="false" outlineLevel="0" collapsed="false">
      <c r="B32" s="6" t="n">
        <v>4</v>
      </c>
      <c r="C32" s="28" t="n">
        <v>3000</v>
      </c>
      <c r="D32" s="28" t="n">
        <f aca="false">ROUND(IF(C32&gt;$D$11,$D$11*$D$6,C32*$D$6),2)</f>
        <v>420</v>
      </c>
      <c r="E32" s="28" t="n">
        <f aca="false">ROUND(IF(C32&gt;$D$11,$D$11*$D$7,C32*$D$7),2)</f>
        <v>30</v>
      </c>
      <c r="F32" s="28" t="n">
        <f aca="false">C32-D32-E32</f>
        <v>2550</v>
      </c>
      <c r="G32" s="28" t="n">
        <f aca="false">SUM($F$29:F32)</f>
        <v>10200</v>
      </c>
      <c r="H32" s="29" t="n">
        <f aca="false">IF(G32&lt;=$D$15,$B$15,IF(G32&gt;$D$17,$B$18,IF(G32&lt;$D$16,$B$16,$B$17)))</f>
        <v>0.15</v>
      </c>
      <c r="I32" s="28" t="n">
        <f aca="false">IF(H32-H31=0,0,1)</f>
        <v>0</v>
      </c>
      <c r="J32" s="29" t="n">
        <f aca="false">IF(I32=0,H32,(VLOOKUP($H32,$B$15:$D$18,2,0)-G31)/F32*H31+(G32-VLOOKUP($H32,$B$15:$D$18,2,0))/F32*H32)</f>
        <v>0.15</v>
      </c>
      <c r="K32" s="28" t="n">
        <f aca="false">ROUND(J32*F32,2)</f>
        <v>382.5</v>
      </c>
      <c r="L32" s="29" t="n">
        <f aca="false">IF(ROUND(((1071*$D$24)*0.15),2)&lt;(F32*0.15),ROUND(((1201.5*$D$24)*0.15),2),F32*0.15)</f>
        <v>108.14</v>
      </c>
      <c r="M32" s="28" t="n">
        <f aca="false">ROUND(C32*$D$8,2)</f>
        <v>22.77</v>
      </c>
      <c r="N32" s="29" t="n">
        <f aca="false">ROUND((C32-D32-E32-K32+L32-M32),2)</f>
        <v>2252.87</v>
      </c>
      <c r="O32" s="17" t="n">
        <f aca="false">ROUND(IF(C32&gt;$D$11,$D$11*$D$9,C32*$D$9),2)</f>
        <v>615</v>
      </c>
      <c r="P32" s="17" t="n">
        <f aca="false">ROUND(IF(C32&gt;$D$11,$D$11*$D$10,C32*$D$10),2)</f>
        <v>60</v>
      </c>
      <c r="Q32" s="14" t="n">
        <f aca="false">ROUND((C32+O32+P32),2)</f>
        <v>3675</v>
      </c>
    </row>
    <row r="33" customFormat="false" ht="12.8" hidden="false" customHeight="false" outlineLevel="0" collapsed="false">
      <c r="B33" s="6" t="n">
        <v>5</v>
      </c>
      <c r="C33" s="28" t="n">
        <v>3000</v>
      </c>
      <c r="D33" s="28" t="n">
        <f aca="false">ROUND(IF(C33&gt;$D$11,$D$11*$D$6,C33*$D$6),2)</f>
        <v>420</v>
      </c>
      <c r="E33" s="28" t="n">
        <f aca="false">ROUND(IF(C33&gt;$D$11,$D$11*$D$7,C33*$D$7),2)</f>
        <v>30</v>
      </c>
      <c r="F33" s="28" t="n">
        <f aca="false">C33-D33-E33</f>
        <v>2550</v>
      </c>
      <c r="G33" s="28" t="n">
        <f aca="false">SUM($F$29:F33)</f>
        <v>12750</v>
      </c>
      <c r="H33" s="29" t="n">
        <f aca="false">IF(G33&lt;=$D$15,$B$15,IF(G33&gt;$D$17,$B$18,IF(G33&lt;$D$16,$B$16,$B$17)))</f>
        <v>0.2</v>
      </c>
      <c r="I33" s="28" t="n">
        <f aca="false">IF(H33-H32=0,0,1)</f>
        <v>1</v>
      </c>
      <c r="J33" s="29" t="n">
        <f aca="false">IF(I33=0,H33,(VLOOKUP($H33,$B$15:$D$18,2,0)-G32)/F33*H32+(G33-VLOOKUP($H33,$B$15:$D$18,2,0))/F33*H33)</f>
        <v>0.164705882352941</v>
      </c>
      <c r="K33" s="28" t="n">
        <f aca="false">ROUND(J33*F33,2)</f>
        <v>420</v>
      </c>
      <c r="L33" s="29" t="n">
        <f aca="false">IF(ROUND(((1071*$D$24)*0.15),2)&lt;(F33*0.15),ROUND(((1201.5*$D$24)*0.15),2),F33*0.15)</f>
        <v>108.14</v>
      </c>
      <c r="M33" s="28" t="n">
        <f aca="false">ROUND(C33*$D$8,2)</f>
        <v>22.77</v>
      </c>
      <c r="N33" s="29" t="n">
        <f aca="false">ROUND((C33-D33-E33-K33+L33-M33),2)</f>
        <v>2215.37</v>
      </c>
      <c r="O33" s="17" t="n">
        <f aca="false">ROUND(IF(C33&gt;$D$11,$D$11*$D$9,C33*$D$9),2)</f>
        <v>615</v>
      </c>
      <c r="P33" s="17" t="n">
        <f aca="false">ROUND(IF(C33&gt;$D$11,$D$11*$D$10,C33*$D$10),2)</f>
        <v>60</v>
      </c>
      <c r="Q33" s="14" t="n">
        <f aca="false">ROUND((C33+O33+P33),2)</f>
        <v>3675</v>
      </c>
    </row>
    <row r="34" customFormat="false" ht="12.8" hidden="false" customHeight="false" outlineLevel="0" collapsed="false">
      <c r="B34" s="6" t="n">
        <v>6</v>
      </c>
      <c r="C34" s="28" t="n">
        <v>3000</v>
      </c>
      <c r="D34" s="28" t="n">
        <f aca="false">ROUND(IF(C34&gt;$D$11,$D$11*$D$6,C34*$D$6),2)</f>
        <v>420</v>
      </c>
      <c r="E34" s="28" t="n">
        <f aca="false">ROUND(IF(C34&gt;$D$11,$D$11*$D$7,C34*$D$7),2)</f>
        <v>30</v>
      </c>
      <c r="F34" s="28" t="n">
        <f aca="false">C34-D34-E34</f>
        <v>2550</v>
      </c>
      <c r="G34" s="28" t="n">
        <f aca="false">SUM($F$29:F34)</f>
        <v>15300</v>
      </c>
      <c r="H34" s="29" t="n">
        <f aca="false">IF(G34&lt;=$D$15,$B$15,IF(G34&gt;$D$17,$B$18,IF(G34&lt;$D$16,$B$16,$B$17)))</f>
        <v>0.2</v>
      </c>
      <c r="I34" s="28" t="n">
        <f aca="false">IF(H34-H33=0,0,1)</f>
        <v>0</v>
      </c>
      <c r="J34" s="29" t="n">
        <f aca="false">IF(I34=0,H34,(VLOOKUP($H34,$B$15:$D$18,2,0)-G33)/F34*H33+(G34-VLOOKUP($H34,$B$15:$D$18,2,0))/F34*H34)</f>
        <v>0.2</v>
      </c>
      <c r="K34" s="28" t="n">
        <f aca="false">ROUND(J34*F34,2)</f>
        <v>510</v>
      </c>
      <c r="L34" s="29" t="n">
        <f aca="false">IF(ROUND(((1071*$D$24)*0.15),2)&lt;(F34*0.15),ROUND(((1201.5*$D$24)*0.15),2),F34*0.15)</f>
        <v>108.14</v>
      </c>
      <c r="M34" s="28" t="n">
        <f aca="false">ROUND(C34*$D$8,2)</f>
        <v>22.77</v>
      </c>
      <c r="N34" s="29" t="n">
        <f aca="false">ROUND((C34-D34-E34-K34+L34-M34),2)</f>
        <v>2125.37</v>
      </c>
      <c r="O34" s="17" t="n">
        <f aca="false">ROUND(IF(C34&gt;$D$11,$D$11*$D$9,C34*$D$9),2)</f>
        <v>615</v>
      </c>
      <c r="P34" s="17" t="n">
        <f aca="false">ROUND(IF(C34&gt;$D$11,$D$11*$D$10,C34*$D$10),2)</f>
        <v>60</v>
      </c>
      <c r="Q34" s="14" t="n">
        <f aca="false">ROUND((C34+O34+P34),2)</f>
        <v>3675</v>
      </c>
    </row>
    <row r="35" customFormat="false" ht="12.8" hidden="false" customHeight="false" outlineLevel="0" collapsed="false">
      <c r="B35" s="6" t="n">
        <v>7</v>
      </c>
      <c r="C35" s="28" t="n">
        <v>3000</v>
      </c>
      <c r="D35" s="28" t="n">
        <f aca="false">ROUND(IF(C35&gt;$D$12,$D$12*$D$6,C35*$D$6),2)</f>
        <v>420</v>
      </c>
      <c r="E35" s="28" t="n">
        <f aca="false">ROUND(IF(C35&gt;$D$12,$D$12*$D$7,C35*$D$7),2)</f>
        <v>30</v>
      </c>
      <c r="F35" s="28" t="n">
        <f aca="false">C35-D35-E35</f>
        <v>2550</v>
      </c>
      <c r="G35" s="28" t="n">
        <f aca="false">SUM($F$29:F35)</f>
        <v>17850</v>
      </c>
      <c r="H35" s="29" t="n">
        <f aca="false">IF(G35&lt;=$D$15,$B$15,IF(G35&gt;$D$17,$B$18,IF(G35&lt;$D$16,$B$16,$B$17)))</f>
        <v>0.2</v>
      </c>
      <c r="I35" s="28" t="n">
        <f aca="false">IF(H35-H34=0,0,1)</f>
        <v>0</v>
      </c>
      <c r="J35" s="29" t="n">
        <f aca="false">IF(I35=0,H35,(VLOOKUP($H35,$B$15:$D$18,2,0)-G34)/F35*H34+(G35-VLOOKUP($H35,$B$15:$D$18,2,0))/F35*H35)</f>
        <v>0.2</v>
      </c>
      <c r="K35" s="28" t="n">
        <f aca="false">ROUND(J35*F35,2)</f>
        <v>510</v>
      </c>
      <c r="L35" s="29" t="n">
        <f aca="false">IF(ROUND(((1071*$D$24)*0.15),2)&lt;(F35*0.15),ROUND(((1201.5*$D$24)*0.15),2),F35*0.15)</f>
        <v>108.14</v>
      </c>
      <c r="M35" s="28" t="n">
        <f aca="false">ROUND(C35*$D$8,2)</f>
        <v>22.77</v>
      </c>
      <c r="N35" s="29" t="n">
        <f aca="false">ROUND((C35-D35-E35-K35+L35-M35),2)</f>
        <v>2125.37</v>
      </c>
      <c r="O35" s="17" t="n">
        <f aca="false">ROUND(IF(C35&gt;$D$12,$D$12*$D$9,C35*$D$9),2)</f>
        <v>615</v>
      </c>
      <c r="P35" s="17" t="n">
        <f aca="false">ROUND(IF(C35&gt;$D$12,$D$12*$D$10,C35*$D$10),2)</f>
        <v>60</v>
      </c>
      <c r="Q35" s="14" t="n">
        <f aca="false">ROUND((C35+O35+P35),2)</f>
        <v>3675</v>
      </c>
    </row>
    <row r="36" customFormat="false" ht="12.8" hidden="false" customHeight="false" outlineLevel="0" collapsed="false">
      <c r="B36" s="6" t="n">
        <v>8</v>
      </c>
      <c r="C36" s="28" t="n">
        <v>3000</v>
      </c>
      <c r="D36" s="28" t="n">
        <f aca="false">ROUND(IF(C36&gt;$D$12,$D$12*$D$6,C36*$D$6),2)</f>
        <v>420</v>
      </c>
      <c r="E36" s="28" t="n">
        <f aca="false">ROUND(IF(C36&gt;$D$12,$D$12*$D$7,C36*$D$7),2)</f>
        <v>30</v>
      </c>
      <c r="F36" s="28" t="n">
        <f aca="false">C36-D36-E36</f>
        <v>2550</v>
      </c>
      <c r="G36" s="28" t="n">
        <f aca="false">SUM($F$29:F36)</f>
        <v>20400</v>
      </c>
      <c r="H36" s="29" t="n">
        <f aca="false">IF(G36&lt;=$D$15,$B$15,IF(G36&gt;$D$17,$B$18,IF(G36&lt;$D$16,$B$16,$B$17)))</f>
        <v>0.2</v>
      </c>
      <c r="I36" s="28" t="n">
        <f aca="false">IF(H36-H35=0,0,1)</f>
        <v>0</v>
      </c>
      <c r="J36" s="29" t="n">
        <f aca="false">IF(I36=0,H36,(VLOOKUP($H36,$B$15:$D$18,2,0)-G35)/F36*H35+(G36-VLOOKUP($H36,$B$15:$D$18,2,0))/F36*H36)</f>
        <v>0.2</v>
      </c>
      <c r="K36" s="28" t="n">
        <f aca="false">ROUND(J36*F36,2)</f>
        <v>510</v>
      </c>
      <c r="L36" s="29" t="n">
        <f aca="false">IF(ROUND(((1071*$D$24)*0.15),2)&lt;(F36*0.15),ROUND(((1201.5*$D$24)*0.15),2),F36*0.15)</f>
        <v>108.14</v>
      </c>
      <c r="M36" s="28" t="n">
        <f aca="false">ROUND(C36*$D$8,2)</f>
        <v>22.77</v>
      </c>
      <c r="N36" s="29" t="n">
        <f aca="false">ROUND((C36-D36-E36-K36+L36-M36),2)</f>
        <v>2125.37</v>
      </c>
      <c r="O36" s="17" t="n">
        <f aca="false">ROUND(IF(C36&gt;$D$12,$D$12*$D$9,C36*$D$9),2)</f>
        <v>615</v>
      </c>
      <c r="P36" s="17" t="n">
        <f aca="false">ROUND(IF(C36&gt;$D$12,$D$12*$D$10,C36*$D$10),2)</f>
        <v>60</v>
      </c>
      <c r="Q36" s="14" t="n">
        <f aca="false">ROUND((C36+O36+P36),2)</f>
        <v>3675</v>
      </c>
    </row>
    <row r="37" customFormat="false" ht="12.8" hidden="false" customHeight="false" outlineLevel="0" collapsed="false">
      <c r="B37" s="6" t="n">
        <v>9</v>
      </c>
      <c r="C37" s="28" t="n">
        <v>3000</v>
      </c>
      <c r="D37" s="28" t="n">
        <f aca="false">ROUND(IF(C37&gt;$D$12,$D$12*$D$6,C37*$D$6),2)</f>
        <v>420</v>
      </c>
      <c r="E37" s="28" t="n">
        <f aca="false">ROUND(IF(C37&gt;$D$12,$D$12*$D$7,C37*$D$7),2)</f>
        <v>30</v>
      </c>
      <c r="F37" s="28" t="n">
        <f aca="false">C37-D37-E37</f>
        <v>2550</v>
      </c>
      <c r="G37" s="28" t="n">
        <f aca="false">SUM($F$29:F37)</f>
        <v>22950</v>
      </c>
      <c r="H37" s="29" t="n">
        <f aca="false">IF(G37&lt;=$D$15,$B$15,IF(G37&gt;$D$17,$B$18,IF(G37&lt;$D$16,$B$16,$B$17)))</f>
        <v>0.2</v>
      </c>
      <c r="I37" s="28" t="n">
        <f aca="false">IF(H37-H36=0,0,1)</f>
        <v>0</v>
      </c>
      <c r="J37" s="29" t="n">
        <f aca="false">IF(I37=0,H37,(VLOOKUP($H37,$B$15:$D$18,2,0)-G36)/F37*H36+(G37-VLOOKUP($H37,$B$15:$D$18,2,0))/F37*H37)</f>
        <v>0.2</v>
      </c>
      <c r="K37" s="28" t="n">
        <f aca="false">ROUND(J37*F37,2)</f>
        <v>510</v>
      </c>
      <c r="L37" s="29" t="n">
        <f aca="false">IF(ROUND(((1071*$D$24)*0.15),2)&lt;(F37*0.15),ROUND(((1201.5*$D$24)*0.15),2),F37*0.15)</f>
        <v>108.14</v>
      </c>
      <c r="M37" s="28" t="n">
        <f aca="false">ROUND(C37*$D$8,2)</f>
        <v>22.77</v>
      </c>
      <c r="N37" s="29" t="n">
        <f aca="false">ROUND((C37-D37-E37-K37+L37-M37),2)</f>
        <v>2125.37</v>
      </c>
      <c r="O37" s="17" t="n">
        <f aca="false">ROUND(IF(C37&gt;$D$12,$D$12*$D$9,C37*$D$9),2)</f>
        <v>615</v>
      </c>
      <c r="P37" s="17" t="n">
        <f aca="false">ROUND(IF(C37&gt;$D$12,$D$12*$D$10,C37*$D$10),2)</f>
        <v>60</v>
      </c>
      <c r="Q37" s="14" t="n">
        <f aca="false">ROUND((C37+O37+P37),2)</f>
        <v>3675</v>
      </c>
    </row>
    <row r="38" customFormat="false" ht="12.8" hidden="false" customHeight="false" outlineLevel="0" collapsed="false">
      <c r="B38" s="6" t="n">
        <v>10</v>
      </c>
      <c r="C38" s="28" t="n">
        <v>3000</v>
      </c>
      <c r="D38" s="28" t="n">
        <f aca="false">ROUND(IF(C38&gt;$D$12,$D$12*$D$6,C38*$D$6),2)</f>
        <v>420</v>
      </c>
      <c r="E38" s="28" t="n">
        <f aca="false">ROUND(IF(C38&gt;$D$12,$D$12*$D$7,C38*$D$7),2)</f>
        <v>30</v>
      </c>
      <c r="F38" s="28" t="n">
        <f aca="false">C38-D38-E38</f>
        <v>2550</v>
      </c>
      <c r="G38" s="28" t="n">
        <f aca="false">SUM($F$29:F38)</f>
        <v>25500</v>
      </c>
      <c r="H38" s="29" t="n">
        <f aca="false">IF(G38&lt;=$D$15,$B$15,IF(G38&gt;$D$17,$B$18,IF(G38&lt;$D$16,$B$16,$B$17)))</f>
        <v>0.2</v>
      </c>
      <c r="I38" s="28" t="n">
        <f aca="false">IF(H38-H37=0,0,1)</f>
        <v>0</v>
      </c>
      <c r="J38" s="29" t="n">
        <f aca="false">IF(I38=0,H38,(VLOOKUP($H38,$B$15:$D$18,2,0)-G37)/F38*H37+(G38-VLOOKUP($H38,$B$15:$D$18,2,0))/F38*H38)</f>
        <v>0.2</v>
      </c>
      <c r="K38" s="28" t="n">
        <f aca="false">ROUND(J38*F38,2)</f>
        <v>510</v>
      </c>
      <c r="L38" s="29" t="n">
        <f aca="false">IF(ROUND(((1071*$D$24)*0.15),2)&lt;(F38*0.15),ROUND(((1201.5*$D$24)*0.15),2),F38*0.15)</f>
        <v>108.14</v>
      </c>
      <c r="M38" s="28" t="n">
        <f aca="false">ROUND(C38*$D$8,2)</f>
        <v>22.77</v>
      </c>
      <c r="N38" s="29" t="n">
        <f aca="false">ROUND((C38-D38-E38-K38+L38-M38),2)</f>
        <v>2125.37</v>
      </c>
      <c r="O38" s="17" t="n">
        <f aca="false">ROUND(IF(C38&gt;$D$12,$D$12*$D$9,C38*$D$9),2)</f>
        <v>615</v>
      </c>
      <c r="P38" s="17" t="n">
        <f aca="false">ROUND(IF(C38&gt;$D$12,$D$12*$D$10,C38*$D$10),2)</f>
        <v>60</v>
      </c>
      <c r="Q38" s="14" t="n">
        <f aca="false">ROUND((C38+O38+P38),2)</f>
        <v>3675</v>
      </c>
    </row>
    <row r="39" customFormat="false" ht="12.8" hidden="false" customHeight="false" outlineLevel="0" collapsed="false">
      <c r="B39" s="6" t="n">
        <v>11</v>
      </c>
      <c r="C39" s="28" t="n">
        <v>3000</v>
      </c>
      <c r="D39" s="28" t="n">
        <f aca="false">ROUND(IF(C39&gt;$D$12,$D$12*$D$6,C39*$D$6),2)</f>
        <v>420</v>
      </c>
      <c r="E39" s="28" t="n">
        <f aca="false">ROUND(IF(C39&gt;$D$12,$D$12*$D$7,C39*$D$7),2)</f>
        <v>30</v>
      </c>
      <c r="F39" s="28" t="n">
        <f aca="false">C39-D39-E39</f>
        <v>2550</v>
      </c>
      <c r="G39" s="28" t="n">
        <f aca="false">SUM($F$29:F39)</f>
        <v>28050</v>
      </c>
      <c r="H39" s="29" t="n">
        <f aca="false">IF(G39&lt;=$D$15,$B$15,IF(G39&gt;$D$17,$B$18,IF(G39&lt;$D$16,$B$16,$B$17)))</f>
        <v>0.2</v>
      </c>
      <c r="I39" s="28" t="n">
        <f aca="false">IF(H39-H38=0,0,1)</f>
        <v>0</v>
      </c>
      <c r="J39" s="29" t="n">
        <f aca="false">IF(I39=0,H39,(VLOOKUP($H39,$B$15:$D$18,2,0)-G38)/F39*H38+(G39-VLOOKUP($H39,$B$15:$D$18,2,0))/F39*H39)</f>
        <v>0.2</v>
      </c>
      <c r="K39" s="28" t="n">
        <f aca="false">ROUND(J39*F39,2)</f>
        <v>510</v>
      </c>
      <c r="L39" s="29" t="n">
        <f aca="false">IF(ROUND(((1071*$D$24)*0.15),2)&lt;(F39*0.15),ROUND(((1201.5*$D$24)*0.15),2),F39*0.15)</f>
        <v>108.14</v>
      </c>
      <c r="M39" s="28" t="n">
        <f aca="false">ROUND(C39*$D$8,2)</f>
        <v>22.77</v>
      </c>
      <c r="N39" s="29" t="n">
        <f aca="false">ROUND((C39-D39-E39-K39+L39-M39),2)</f>
        <v>2125.37</v>
      </c>
      <c r="O39" s="17" t="n">
        <f aca="false">ROUND(IF(C39&gt;$D$12,$D$12*$D$9,C39*$D$9),2)</f>
        <v>615</v>
      </c>
      <c r="P39" s="17" t="n">
        <f aca="false">ROUND(IF(C39&gt;$D$12,$D$12*$D$10,C39*$D$10),2)</f>
        <v>60</v>
      </c>
      <c r="Q39" s="14" t="n">
        <f aca="false">ROUND((C39+O39+P39),2)</f>
        <v>3675</v>
      </c>
    </row>
    <row r="40" customFormat="false" ht="12.8" hidden="false" customHeight="false" outlineLevel="0" collapsed="false">
      <c r="B40" s="6" t="n">
        <v>12</v>
      </c>
      <c r="C40" s="28" t="n">
        <v>3000</v>
      </c>
      <c r="D40" s="28" t="n">
        <f aca="false">ROUND(IF(C40&gt;$D$12,$D$12*$D$6,C40*$D$6),2)</f>
        <v>420</v>
      </c>
      <c r="E40" s="28" t="n">
        <f aca="false">ROUND(IF(C40&gt;$D$12,$D$12*$D$7,C40*$D$7),2)</f>
        <v>30</v>
      </c>
      <c r="F40" s="28" t="n">
        <f aca="false">C40-D40-E40</f>
        <v>2550</v>
      </c>
      <c r="G40" s="28" t="n">
        <f aca="false">SUM($F$29:F40)</f>
        <v>30600</v>
      </c>
      <c r="H40" s="29" t="n">
        <f aca="false">IF(G40&lt;=$D$15,$B$15,IF(G40&gt;$D$17,$B$18,IF(G40&lt;$D$16,$B$16,$B$17)))</f>
        <v>0.27</v>
      </c>
      <c r="I40" s="28" t="n">
        <f aca="false">IF(H40-H39=0,0,1)</f>
        <v>1</v>
      </c>
      <c r="J40" s="29" t="n">
        <f aca="false">IF(I40=0,H40,(VLOOKUP($H40,$B$15:$D$18,2,0)-G39)/F40*H39+(G40-VLOOKUP($H40,$B$15:$D$18,2,0))/F40*H40)</f>
        <v>0.243921568627451</v>
      </c>
      <c r="K40" s="28" t="n">
        <f aca="false">ROUND(J40*F40,2)</f>
        <v>622</v>
      </c>
      <c r="L40" s="29" t="n">
        <f aca="false">IF(ROUND(((1071*$D$24)*0.15),2)&lt;(F40*0.15),ROUND(((1201.5*$D$24)*0.15),2),F40*0.15)</f>
        <v>108.14</v>
      </c>
      <c r="M40" s="28" t="n">
        <f aca="false">ROUND(C40*$D$8,2)</f>
        <v>22.77</v>
      </c>
      <c r="N40" s="29" t="n">
        <f aca="false">ROUND((C40-D40-E40-K40+L40-M40),2)</f>
        <v>2013.37</v>
      </c>
      <c r="O40" s="17" t="n">
        <f aca="false">ROUND(IF(C40&gt;$D$12,$D$12*$D$9,C40*$D$9),2)</f>
        <v>615</v>
      </c>
      <c r="P40" s="17" t="n">
        <f aca="false">ROUND(IF(C40&gt;$D$12,$D$12*$D$10,C40*$D$10),2)</f>
        <v>60</v>
      </c>
      <c r="Q40" s="14" t="n">
        <f aca="false">ROUND((C40+O40+P40),2)</f>
        <v>3675</v>
      </c>
    </row>
    <row r="41" customFormat="false" ht="12.75" hidden="false" customHeight="false" outlineLevel="0" collapsed="false">
      <c r="B41" s="30" t="s">
        <v>36</v>
      </c>
      <c r="C41" s="31" t="n">
        <f aca="false">SUM(C29:C40)</f>
        <v>36000</v>
      </c>
      <c r="D41" s="31" t="n">
        <f aca="false">SUM(D29:D40)</f>
        <v>5040</v>
      </c>
      <c r="E41" s="31" t="n">
        <f aca="false">SUM(E29:E40)</f>
        <v>360</v>
      </c>
      <c r="F41" s="31" t="n">
        <f aca="false">SUM(F29:F40)</f>
        <v>30600</v>
      </c>
      <c r="G41" s="31"/>
      <c r="H41" s="31"/>
      <c r="I41" s="31"/>
      <c r="J41" s="31"/>
      <c r="K41" s="31" t="n">
        <f aca="false">SUM(K29:K40)</f>
        <v>5632</v>
      </c>
      <c r="L41" s="31" t="n">
        <f aca="false">SUM(L29:L40)</f>
        <v>1297.68</v>
      </c>
      <c r="M41" s="31" t="n">
        <f aca="false">SUM(M29:M40)</f>
        <v>273.24</v>
      </c>
      <c r="N41" s="31" t="n">
        <f aca="false">SUM(N29:N40)</f>
        <v>25992.44</v>
      </c>
      <c r="O41" s="32" t="n">
        <f aca="false">SUM(O29:O40)</f>
        <v>7380</v>
      </c>
      <c r="P41" s="32" t="n">
        <f aca="false">SUM(P29:P40)</f>
        <v>720</v>
      </c>
      <c r="Q41" s="32" t="n">
        <f aca="false">SUM(Q29:Q40)</f>
        <v>44100</v>
      </c>
    </row>
    <row r="42" customFormat="false" ht="12.75" hidden="false" customHeight="false" outlineLevel="0" collapsed="false">
      <c r="B42" s="0"/>
      <c r="C42" s="0"/>
    </row>
    <row r="43" customFormat="false" ht="12.75" hidden="true" customHeight="false" outlineLevel="0" collapsed="false">
      <c r="B43" s="4" t="s">
        <v>37</v>
      </c>
      <c r="C43" s="33" t="n">
        <f aca="false">O41</f>
        <v>7380</v>
      </c>
    </row>
    <row r="44" customFormat="false" ht="12.75" hidden="true" customHeight="false" outlineLevel="0" collapsed="false">
      <c r="B44" s="4" t="s">
        <v>38</v>
      </c>
      <c r="C44" s="33" t="n">
        <f aca="false">P41</f>
        <v>720</v>
      </c>
    </row>
    <row r="45" customFormat="false" ht="12.75" hidden="true" customHeight="false" outlineLevel="0" collapsed="false">
      <c r="B45" s="4"/>
      <c r="C45" s="0"/>
    </row>
    <row r="46" customFormat="false" ht="12.75" hidden="true" customHeight="false" outlineLevel="0" collapsed="false">
      <c r="B46" s="4" t="s">
        <v>39</v>
      </c>
      <c r="C46" s="33" t="n">
        <f aca="false">C41+C43+C44</f>
        <v>44100</v>
      </c>
    </row>
  </sheetData>
  <mergeCells count="15">
    <mergeCell ref="B1:Q1"/>
    <mergeCell ref="B4:C4"/>
    <mergeCell ref="B6:C6"/>
    <mergeCell ref="B7:C7"/>
    <mergeCell ref="B8:C8"/>
    <mergeCell ref="B9:C9"/>
    <mergeCell ref="B10:C10"/>
    <mergeCell ref="B11:C11"/>
    <mergeCell ref="B12:C12"/>
    <mergeCell ref="B14:D14"/>
    <mergeCell ref="B20:D20"/>
    <mergeCell ref="K20:N23"/>
    <mergeCell ref="B21:C21"/>
    <mergeCell ref="B22:C22"/>
    <mergeCell ref="B23:C23"/>
  </mergeCells>
  <dataValidations count="1">
    <dataValidation allowBlank="true" operator="between" showDropDown="false" showErrorMessage="true" showInputMessage="true" sqref="D21:D22" type="list">
      <formula1>$AG$2:$AG$3</formula1>
      <formula2>0</formula2>
    </dataValidation>
  </dataValidations>
  <printOptions headings="false" gridLines="false" gridLinesSet="true" horizontalCentered="true" verticalCentered="false"/>
  <pageMargins left="0.551388888888889" right="0.551388888888889" top="0.984027777777778" bottom="0.59027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LibreOffice/5.1.3.2$Windows_x86 LibreOffice_project/644e4637d1d8544fd9f56425bd6cec110e49301b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2008-09-11T10:59:59Z</dcterms:created>
  <dc:creator>sony</dc:creator>
  <dc:description/>
  <dc:language>it-IT</dc:language>
  <cp:lastModifiedBy/>
  <dcterms:modified xsi:type="dcterms:W3CDTF">2016-07-11T22:59:21Z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